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sudety-stezka\Dokumentace_pred_VR_2\03_ROZPOCET_DETAIL ALTAN\"/>
    </mc:Choice>
  </mc:AlternateContent>
  <xr:revisionPtr revIDLastSave="0" documentId="13_ncr:1_{F8F3DBF3-7A1F-4156-A593-A894E04EF334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Stavba" sheetId="1" r:id="rId1"/>
    <sheet name="VzorPolozky" sheetId="10" state="hidden" r:id="rId2"/>
    <sheet name="SO01 0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'SO01 001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'SO01 001 Pol'!$A$1:$Y$59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7" i="1" s="1"/>
  <c r="J56" i="1" s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H39" i="1" s="1"/>
  <c r="H42" i="1" s="1"/>
  <c r="G49" i="12"/>
  <c r="G9" i="12"/>
  <c r="G8" i="12" s="1"/>
  <c r="I9" i="12"/>
  <c r="I8" i="12" s="1"/>
  <c r="K9" i="12"/>
  <c r="K8" i="12" s="1"/>
  <c r="O9" i="12"/>
  <c r="O8" i="12" s="1"/>
  <c r="Q9" i="12"/>
  <c r="V9" i="12"/>
  <c r="V8" i="12" s="1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I15" i="12"/>
  <c r="K15" i="12"/>
  <c r="M15" i="12"/>
  <c r="O15" i="12"/>
  <c r="Q15" i="12"/>
  <c r="V15" i="12"/>
  <c r="G21" i="12"/>
  <c r="I21" i="12"/>
  <c r="K21" i="12"/>
  <c r="M21" i="12"/>
  <c r="O21" i="12"/>
  <c r="Q21" i="12"/>
  <c r="Q8" i="12" s="1"/>
  <c r="V21" i="12"/>
  <c r="G24" i="12"/>
  <c r="I24" i="12"/>
  <c r="I23" i="12" s="1"/>
  <c r="K24" i="12"/>
  <c r="K23" i="12" s="1"/>
  <c r="M24" i="12"/>
  <c r="O24" i="12"/>
  <c r="O23" i="12" s="1"/>
  <c r="Q24" i="12"/>
  <c r="V24" i="12"/>
  <c r="V23" i="12" s="1"/>
  <c r="G26" i="12"/>
  <c r="G23" i="12" s="1"/>
  <c r="I26" i="12"/>
  <c r="K26" i="12"/>
  <c r="O26" i="12"/>
  <c r="Q26" i="12"/>
  <c r="Q23" i="12" s="1"/>
  <c r="V26" i="12"/>
  <c r="G28" i="12"/>
  <c r="Q28" i="12"/>
  <c r="V28" i="12"/>
  <c r="G29" i="12"/>
  <c r="M29" i="12" s="1"/>
  <c r="M28" i="12" s="1"/>
  <c r="I29" i="12"/>
  <c r="I28" i="12" s="1"/>
  <c r="K29" i="12"/>
  <c r="K28" i="12" s="1"/>
  <c r="O29" i="12"/>
  <c r="O28" i="12" s="1"/>
  <c r="Q29" i="12"/>
  <c r="V29" i="12"/>
  <c r="G30" i="12"/>
  <c r="K30" i="12"/>
  <c r="Q30" i="12"/>
  <c r="G31" i="12"/>
  <c r="I31" i="12"/>
  <c r="I30" i="12" s="1"/>
  <c r="K31" i="12"/>
  <c r="M31" i="12"/>
  <c r="M30" i="12" s="1"/>
  <c r="O31" i="12"/>
  <c r="O30" i="12" s="1"/>
  <c r="Q31" i="12"/>
  <c r="V31" i="12"/>
  <c r="V30" i="12" s="1"/>
  <c r="K32" i="12"/>
  <c r="O32" i="12"/>
  <c r="G33" i="12"/>
  <c r="G32" i="12" s="1"/>
  <c r="I33" i="12"/>
  <c r="I32" i="12" s="1"/>
  <c r="K33" i="12"/>
  <c r="M33" i="12"/>
  <c r="M32" i="12" s="1"/>
  <c r="O33" i="12"/>
  <c r="Q33" i="12"/>
  <c r="Q32" i="12" s="1"/>
  <c r="V33" i="12"/>
  <c r="V32" i="12" s="1"/>
  <c r="G35" i="12"/>
  <c r="I35" i="12"/>
  <c r="K35" i="12"/>
  <c r="M35" i="12"/>
  <c r="O35" i="12"/>
  <c r="Q35" i="12"/>
  <c r="V35" i="12"/>
  <c r="G36" i="12"/>
  <c r="Q36" i="12"/>
  <c r="G37" i="12"/>
  <c r="M37" i="12" s="1"/>
  <c r="I37" i="12"/>
  <c r="I36" i="12" s="1"/>
  <c r="K37" i="12"/>
  <c r="O37" i="12"/>
  <c r="O36" i="12" s="1"/>
  <c r="Q37" i="12"/>
  <c r="V37" i="12"/>
  <c r="V36" i="12" s="1"/>
  <c r="G39" i="12"/>
  <c r="M39" i="12" s="1"/>
  <c r="I39" i="12"/>
  <c r="K39" i="12"/>
  <c r="K36" i="12" s="1"/>
  <c r="O39" i="12"/>
  <c r="Q39" i="12"/>
  <c r="V39" i="12"/>
  <c r="G41" i="12"/>
  <c r="I41" i="12"/>
  <c r="K41" i="12"/>
  <c r="M41" i="12"/>
  <c r="O41" i="12"/>
  <c r="Q41" i="12"/>
  <c r="V41" i="12"/>
  <c r="I42" i="12"/>
  <c r="O42" i="12"/>
  <c r="G43" i="12"/>
  <c r="G42" i="12" s="1"/>
  <c r="I43" i="12"/>
  <c r="K43" i="12"/>
  <c r="K42" i="12" s="1"/>
  <c r="O43" i="12"/>
  <c r="Q43" i="12"/>
  <c r="Q42" i="12" s="1"/>
  <c r="V43" i="12"/>
  <c r="G44" i="12"/>
  <c r="I44" i="12"/>
  <c r="K44" i="12"/>
  <c r="M44" i="12"/>
  <c r="O44" i="12"/>
  <c r="Q44" i="12"/>
  <c r="V44" i="12"/>
  <c r="V42" i="12" s="1"/>
  <c r="G45" i="12"/>
  <c r="I45" i="12"/>
  <c r="K45" i="12"/>
  <c r="M45" i="12"/>
  <c r="O45" i="12"/>
  <c r="Q45" i="12"/>
  <c r="V45" i="12"/>
  <c r="G46" i="12"/>
  <c r="K46" i="12"/>
  <c r="Q46" i="12"/>
  <c r="G47" i="12"/>
  <c r="M47" i="12" s="1"/>
  <c r="M46" i="12" s="1"/>
  <c r="I47" i="12"/>
  <c r="I46" i="12" s="1"/>
  <c r="K47" i="12"/>
  <c r="O47" i="12"/>
  <c r="O46" i="12" s="1"/>
  <c r="Q47" i="12"/>
  <c r="V47" i="12"/>
  <c r="V46" i="12" s="1"/>
  <c r="AE49" i="12"/>
  <c r="AF49" i="12"/>
  <c r="I20" i="1"/>
  <c r="I19" i="1"/>
  <c r="I18" i="1"/>
  <c r="I17" i="1"/>
  <c r="I16" i="1"/>
  <c r="F42" i="1"/>
  <c r="G23" i="1" s="1"/>
  <c r="G42" i="1"/>
  <c r="G25" i="1" s="1"/>
  <c r="A25" i="1" s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J49" i="1" l="1"/>
  <c r="J52" i="1"/>
  <c r="J53" i="1"/>
  <c r="J54" i="1"/>
  <c r="J55" i="1"/>
  <c r="J50" i="1"/>
  <c r="J51" i="1"/>
  <c r="A26" i="1"/>
  <c r="G26" i="1"/>
  <c r="A23" i="1"/>
  <c r="G28" i="1"/>
  <c r="M36" i="12"/>
  <c r="M43" i="12"/>
  <c r="M42" i="12" s="1"/>
  <c r="M26" i="12"/>
  <c r="M23" i="12" s="1"/>
  <c r="M9" i="12"/>
  <c r="M8" i="12" s="1"/>
  <c r="I21" i="1"/>
  <c r="I39" i="1"/>
  <c r="I42" i="1" s="1"/>
  <c r="J57" i="1" l="1"/>
  <c r="A24" i="1"/>
  <c r="G24" i="1"/>
  <c r="A27" i="1" s="1"/>
  <c r="J39" i="1"/>
  <c r="J42" i="1" s="1"/>
  <c r="J41" i="1"/>
  <c r="J40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Kuča Radim</author>
  </authors>
  <commentList>
    <comment ref="S6" authorId="0" shapeId="0" xr:uid="{B307F68A-A62C-4123-B149-25DDAC75B91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9593052-EB17-4291-BB2A-F0A8C0F7E29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<sst xmlns="http://schemas.openxmlformats.org/spreadsheetml/2006/main" count="349" uniqueCount="165">
  <si>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</si>
  <si>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</si>
  <si>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</si>
  <si>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</si>
  <si>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</si>
  <si>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</si>
  <si>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</si>
  <si>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</si>
  <si>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</si>
  <si>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</si>
  <si>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</si>
  <si>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</si>
  <si>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</si>
  <si>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</si>
  <si>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</si>
  <si>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</si>
  <si>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</si>
  <si>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</si>
  <si>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</si>
  <si>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</si>
  <si>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</si>
  <si>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</si>
  <si>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</si>
  <si>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</si>
  <si>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</si>
  <si>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</si>
  <si>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</si>
  <si>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</si>
  <si>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</si>
  <si>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</si>
  <si>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</si>
  <si>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</si>
  <si>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</si>
  <si>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</si>
  <si>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</si>
  <si>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</si>
  <si>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</si>
  <si>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</si>
  <si>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</si>
  <si>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</si>
  <si>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</si>
  <si>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001</t>
  </si>
  <si>
    <t>HSV+PSV</t>
  </si>
  <si>
    <t>SO01</t>
  </si>
  <si>
    <t>Altán</t>
  </si>
  <si>
    <t>Objekt:</t>
  </si>
  <si>
    <t>Rozpočet:</t>
  </si>
  <si>
    <t>044</t>
  </si>
  <si>
    <t>Příběhy našich hranic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</si>
  <si>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</si>
  <si>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</si>
  <si>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</si>
  <si>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</si>
  <si>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</si>
  <si>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</si>
  <si>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</si>
  <si>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</si>
  <si>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</si>
  <si>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99</t>
  </si>
  <si>
    <t>Staveništní přesun hmot</t>
  </si>
  <si>
    <t>765</t>
  </si>
  <si>
    <t>Krytiny tvrdé</t>
  </si>
  <si>
    <t>766</t>
  </si>
  <si>
    <t>Konstrukce truhlářské, okna a dveře</t>
  </si>
  <si>
    <t>767</t>
  </si>
  <si>
    <t>Konstrukce zámečnické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</si>
  <si>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</si>
  <si>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</si>
  <si>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</si>
  <si>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</si>
  <si>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</si>
  <si>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</si>
  <si>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</si>
  <si>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</si>
  <si>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</si>
  <si>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</si>
  <si>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</si>
  <si>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</si>
  <si>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</si>
  <si>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</si>
  <si>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</si>
  <si>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</si>
  <si>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</si>
  <si>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</si>
  <si>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</si>
  <si>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</si>
  <si>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</si>
  <si>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</si>
  <si>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</si>
  <si>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</si>
  <si>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</si>
  <si>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</si>
  <si>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</si>
  <si>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</si>
  <si>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</si>
  <si>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</si>
  <si>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132201210R00</t>
  </si>
  <si>
    <t>Hloubení rýh š.do 200 cm hor.3 do 50 m3,STROJNĚ</t>
  </si>
  <si>
    <t>m3</t>
  </si>
  <si>
    <t>RTS 24/ II</t>
  </si>
  <si>
    <t>Práce</t>
  </si>
  <si>
    <t>Běžná</t>
  </si>
  <si>
    <t>POL1_</t>
  </si>
  <si>
    <t>(1*0,74*1,14*4)+(1*0,39*1,82*2)</t>
  </si>
  <si>
    <t>VV</t>
  </si>
  <si>
    <t>167101101R00</t>
  </si>
  <si>
    <t>Nakládání výkopku z hor. 1 ÷ 4 v množství do 100 m3</t>
  </si>
  <si>
    <t>162701105R00</t>
  </si>
  <si>
    <t>Vodorovné přemístění výkopku z hor.1-4 do 10000 m</t>
  </si>
  <si>
    <t>162701109R00</t>
  </si>
  <si>
    <t>Příplatek k vod. přemístění hor.1-4 za další 1 km</t>
  </si>
  <si>
    <t>Začátek provozního součtu</t>
  </si>
  <si>
    <t xml:space="preserve">  (1*0,74*1,14*4)+(1*0,39*1,82*2)</t>
  </si>
  <si>
    <t xml:space="preserve">  Mezisoučet</t>
  </si>
  <si>
    <t>Konec provozního součtu</t>
  </si>
  <si>
    <t>+10 km : 4,794*10</t>
  </si>
  <si>
    <t>199000002R00</t>
  </si>
  <si>
    <t>Poplatek za skládku horniny 1- 4, č. dle katal. odpadů 17 05 04</t>
  </si>
  <si>
    <t>274321411R00</t>
  </si>
  <si>
    <t>Železobeton základových pasů C 25/30</t>
  </si>
  <si>
    <t>(0,9*0,74*1,14*4)+(0,9*0,39*1,82*2)</t>
  </si>
  <si>
    <t>274366006R00</t>
  </si>
  <si>
    <t>Výztuž základových pasů z betonářské oceli B500B</t>
  </si>
  <si>
    <t>t</t>
  </si>
  <si>
    <t>90 Kg/m3 : ((0,9*0,74*1,14*4)+(0,9*0,39*1,82*2))*0,09</t>
  </si>
  <si>
    <t>998152121R00</t>
  </si>
  <si>
    <t>Přesun hmot, oplocení, zvláštní obj. monol. do 3 m</t>
  </si>
  <si>
    <t>Přesun hmot</t>
  </si>
  <si>
    <t>POL7_</t>
  </si>
  <si>
    <t>765374111RT1x</t>
  </si>
  <si>
    <t>Krytina polykarbonátová, na dřevo, čirá průhledná vč. kotvení a příslušenství (podrobná specifikace dle PD)</t>
  </si>
  <si>
    <t>m2</t>
  </si>
  <si>
    <t>Vlastní</t>
  </si>
  <si>
    <t>766001</t>
  </si>
  <si>
    <t>D+M Dřevěného obložení altánu - modřín (hranoly 40 x 100 mm), povrchová úprava - čirý ochranný nátěr vč. podkladních kcí, kotvení apod. (podrobná specifikace dle PD)</t>
  </si>
  <si>
    <t>Indiv</t>
  </si>
  <si>
    <t>236,3*0,04*0,1</t>
  </si>
  <si>
    <t>998766201R00</t>
  </si>
  <si>
    <t>Přesun hmot pro truhlářské konstr., výšky do 6 m</t>
  </si>
  <si>
    <t>767000OK</t>
  </si>
  <si>
    <t>D+M Ocelové konstrukce přístřešku, žárově zinkováno máčením, barevný nástřik RAL 7035 vč. kotevních a spoj. prvků, přísl. a povrchové úpravy (dle PD)</t>
  </si>
  <si>
    <t>kg</t>
  </si>
  <si>
    <t>(554,1-139,73)*2</t>
  </si>
  <si>
    <t>767000COR</t>
  </si>
  <si>
    <t>D+M Obložení z cortenového plechu  vč. kotevních a spoj. prvků, přísl. a povrchové úpravy (dle PD)</t>
  </si>
  <si>
    <t>139,73*2</t>
  </si>
  <si>
    <t>998767201R00</t>
  </si>
  <si>
    <t>Přesun hmot pro zámečnické konstr., výšky do 6 m</t>
  </si>
  <si>
    <t>005121 R</t>
  </si>
  <si>
    <t>Zařízení staveniště, zábor, poplatky apod.</t>
  </si>
  <si>
    <t>Soubor</t>
  </si>
  <si>
    <t>VRN</t>
  </si>
  <si>
    <t>POL99_0</t>
  </si>
  <si>
    <t>005111021R</t>
  </si>
  <si>
    <t>Vytyčení inženýrských sítí</t>
  </si>
  <si>
    <t>POL99_2</t>
  </si>
  <si>
    <t>005124010R</t>
  </si>
  <si>
    <t>Koordinační činnost</t>
  </si>
  <si>
    <t>005241010R</t>
  </si>
  <si>
    <t>POL99_8</t>
  </si>
  <si>
    <t>SUM</t>
  </si>
  <si>
    <t>Poznámky uchazeče k zadání</t>
  </si>
  <si>
    <t>POPUZIV</t>
  </si>
  <si>
    <t>END</t>
  </si>
  <si>
    <t>Dokumentace skutečného provedení (všech 10 zastavení)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</si>
</sst>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8" fillId="2" borderId="0" xfId="0" applyNumberFormat="1" applyFont="1" applyFill="1" applyAlignment="1">
      <alignment vertical="top" shrinkToFit="1"/>
    </xf>
    <xf numFmtId="4" fontId="8" fillId="2" borderId="0" xfId="0" applyNumberFormat="1" applyFont="1" applyFill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3" borderId="0" xfId="0" applyNumberFormat="1" applyFont="1" applyFill="1" applyAlignment="1" applyProtection="1">
      <alignment vertical="top" shrinkToFit="1"/>
      <protection locked="0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165" fontId="18" fillId="0" borderId="0" xfId="0" applyNumberFormat="1" applyFont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ild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opLeftCell="B1" zoomScaleNormal="100" zoomScaleSheetLayoutView="75" workbookViewId="0">
      <selection activeCell="I11" sqref="I11:I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4" t="s">
        <v>4</v>
      </c>
      <c r="C1" s="235"/>
      <c r="D1" s="235"/>
      <c r="E1" s="235"/>
      <c r="F1" s="235"/>
      <c r="G1" s="235"/>
      <c r="H1" s="235"/>
      <c r="I1" s="235"/>
      <c r="J1" s="236"/>
    </row>
    <row r="2" spans="1:15" ht="36" customHeight="1" x14ac:dyDescent="0.2">
      <c r="A2" s="2"/>
      <c r="B2" s="77" t="s">
        <v>24</v>
      </c>
      <c r="C2" s="78"/>
      <c r="D2" s="79" t="s">
        <v>47</v>
      </c>
      <c r="E2" s="240" t="s">
        <v>48</v>
      </c>
      <c r="F2" s="241"/>
      <c r="G2" s="241"/>
      <c r="H2" s="241"/>
      <c r="I2" s="241"/>
      <c r="J2" s="242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43" t="s">
        <v>44</v>
      </c>
      <c r="F3" s="244"/>
      <c r="G3" s="244"/>
      <c r="H3" s="244"/>
      <c r="I3" s="244"/>
      <c r="J3" s="245"/>
    </row>
    <row r="4" spans="1:15" ht="23.25" customHeight="1" x14ac:dyDescent="0.2">
      <c r="A4" s="76">
        <v>63816</v>
      </c>
      <c r="B4" s="82" t="s">
        <v>46</v>
      </c>
      <c r="C4" s="83"/>
      <c r="D4" s="84" t="s">
        <v>41</v>
      </c>
      <c r="E4" s="223" t="s">
        <v>42</v>
      </c>
      <c r="F4" s="224"/>
      <c r="G4" s="224"/>
      <c r="H4" s="224"/>
      <c r="I4" s="224"/>
      <c r="J4" s="225"/>
    </row>
    <row r="5" spans="1:15" ht="24" customHeight="1" x14ac:dyDescent="0.2">
      <c r="A5" s="2"/>
      <c r="B5" s="31" t="s">
        <v>23</v>
      </c>
      <c r="D5" s="228"/>
      <c r="E5" s="229"/>
      <c r="F5" s="229"/>
      <c r="G5" s="229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30"/>
      <c r="E6" s="231"/>
      <c r="F6" s="231"/>
      <c r="G6" s="231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2"/>
      <c r="F7" s="233"/>
      <c r="G7" s="23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7"/>
      <c r="E11" s="247"/>
      <c r="F11" s="247"/>
      <c r="G11" s="247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22"/>
      <c r="E12" s="222"/>
      <c r="F12" s="222"/>
      <c r="G12" s="222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6"/>
      <c r="F13" s="227"/>
      <c r="G13" s="227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6"/>
      <c r="F15" s="246"/>
      <c r="G15" s="248"/>
      <c r="H15" s="248"/>
      <c r="I15" s="248" t="s">
        <v>31</v>
      </c>
      <c r="J15" s="249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1"/>
      <c r="F16" s="212"/>
      <c r="G16" s="211"/>
      <c r="H16" s="212"/>
      <c r="I16" s="211">
        <f>SUMIF(F49:F56,A16,I49:I56)+SUMIF(F49:F56,"PSU",I49:I56)</f>
        <v>0</v>
      </c>
      <c r="J16" s="213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1"/>
      <c r="F17" s="212"/>
      <c r="G17" s="211"/>
      <c r="H17" s="212"/>
      <c r="I17" s="211">
        <f>SUMIF(F49:F56,A17,I49:I56)</f>
        <v>0</v>
      </c>
      <c r="J17" s="213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1"/>
      <c r="F18" s="212"/>
      <c r="G18" s="211"/>
      <c r="H18" s="212"/>
      <c r="I18" s="211">
        <f>SUMIF(F49:F56,A18,I49:I56)</f>
        <v>0</v>
      </c>
      <c r="J18" s="213"/>
    </row>
    <row r="19" spans="1:10" ht="23.25" customHeight="1" x14ac:dyDescent="0.2">
      <c r="A19" s="139" t="s">
        <v>66</v>
      </c>
      <c r="B19" s="38" t="s">
        <v>29</v>
      </c>
      <c r="C19" s="62"/>
      <c r="D19" s="63"/>
      <c r="E19" s="211"/>
      <c r="F19" s="212"/>
      <c r="G19" s="211"/>
      <c r="H19" s="212"/>
      <c r="I19" s="211">
        <f>SUMIF(F49:F56,A19,I49:I56)</f>
        <v>0</v>
      </c>
      <c r="J19" s="213"/>
    </row>
    <row r="20" spans="1:10" ht="23.25" customHeight="1" x14ac:dyDescent="0.2">
      <c r="A20" s="139" t="s">
        <v>67</v>
      </c>
      <c r="B20" s="38" t="s">
        <v>30</v>
      </c>
      <c r="C20" s="62"/>
      <c r="D20" s="63"/>
      <c r="E20" s="211"/>
      <c r="F20" s="212"/>
      <c r="G20" s="211"/>
      <c r="H20" s="212"/>
      <c r="I20" s="211">
        <f>SUMIF(F49:F56,A20,I49:I56)</f>
        <v>0</v>
      </c>
      <c r="J20" s="213"/>
    </row>
    <row r="21" spans="1:10" ht="23.25" customHeight="1" x14ac:dyDescent="0.2">
      <c r="A21" s="2"/>
      <c r="B21" s="48" t="s">
        <v>31</v>
      </c>
      <c r="C21" s="64"/>
      <c r="D21" s="65"/>
      <c r="E21" s="214"/>
      <c r="F21" s="250"/>
      <c r="G21" s="214"/>
      <c r="H21" s="250"/>
      <c r="I21" s="214">
        <f>SUM(I16:J20)</f>
        <v>0</v>
      </c>
      <c r="J21" s="215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9">
        <f>ZakladDPHSniVypocet</f>
        <v>0</v>
      </c>
      <c r="H23" s="210"/>
      <c r="I23" s="21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7">
        <f>A23</f>
        <v>0</v>
      </c>
      <c r="H24" s="208"/>
      <c r="I24" s="20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9">
        <f>ZakladDPHZaklVypocet</f>
        <v>0</v>
      </c>
      <c r="H25" s="210"/>
      <c r="I25" s="21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7">
        <f>A25</f>
        <v>0</v>
      </c>
      <c r="H26" s="238"/>
      <c r="I26" s="23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9">
        <f>CenaCelkem-(ZakladDPHSni+DPHSni+ZakladDPHZakl+DPHZakl)</f>
        <v>0</v>
      </c>
      <c r="H27" s="239"/>
      <c r="I27" s="23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7">
        <f>ZakladDPHSniVypocet+ZakladDPHZaklVypocet</f>
        <v>0</v>
      </c>
      <c r="H28" s="217"/>
      <c r="I28" s="217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6">
        <f>A27</f>
        <v>0</v>
      </c>
      <c r="H29" s="216"/>
      <c r="I29" s="216"/>
      <c r="J29" s="119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8"/>
      <c r="E34" s="219"/>
      <c r="G34" s="220"/>
      <c r="H34" s="221"/>
      <c r="I34" s="221"/>
      <c r="J34" s="25"/>
    </row>
    <row r="35" spans="1:10" ht="12.75" customHeight="1" x14ac:dyDescent="0.2">
      <c r="A35" s="2"/>
      <c r="B35" s="2"/>
      <c r="D35" s="206" t="s">
        <v>2</v>
      </c>
      <c r="E35" s="20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49</v>
      </c>
      <c r="C39" s="201"/>
      <c r="D39" s="201"/>
      <c r="E39" s="201"/>
      <c r="F39" s="99">
        <f>'SO01 001 Pol'!AE49</f>
        <v>0</v>
      </c>
      <c r="G39" s="100">
        <f>'SO01 001 Pol'!AF49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10" ht="25.5" hidden="1" customHeight="1" x14ac:dyDescent="0.2">
      <c r="A40" s="88">
        <v>2</v>
      </c>
      <c r="B40" s="103" t="s">
        <v>43</v>
      </c>
      <c r="C40" s="202" t="s">
        <v>44</v>
      </c>
      <c r="D40" s="202"/>
      <c r="E40" s="202"/>
      <c r="F40" s="104">
        <f>'SO01 001 Pol'!AE49</f>
        <v>0</v>
      </c>
      <c r="G40" s="105">
        <f>'SO01 001 Pol'!AF49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10" ht="25.5" hidden="1" customHeight="1" x14ac:dyDescent="0.2">
      <c r="A41" s="88">
        <v>3</v>
      </c>
      <c r="B41" s="107" t="s">
        <v>41</v>
      </c>
      <c r="C41" s="201" t="s">
        <v>42</v>
      </c>
      <c r="D41" s="201"/>
      <c r="E41" s="201"/>
      <c r="F41" s="108">
        <f>'SO01 001 Pol'!AE49</f>
        <v>0</v>
      </c>
      <c r="G41" s="101">
        <f>'SO01 001 Pol'!AF49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10" ht="25.5" hidden="1" customHeight="1" x14ac:dyDescent="0.2">
      <c r="A42" s="88"/>
      <c r="B42" s="203" t="s">
        <v>50</v>
      </c>
      <c r="C42" s="204"/>
      <c r="D42" s="204"/>
      <c r="E42" s="205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52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53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54</v>
      </c>
      <c r="C49" s="199" t="s">
        <v>55</v>
      </c>
      <c r="D49" s="200"/>
      <c r="E49" s="200"/>
      <c r="F49" s="135" t="s">
        <v>26</v>
      </c>
      <c r="G49" s="136"/>
      <c r="H49" s="136"/>
      <c r="I49" s="136">
        <f>'SO01 001 Pol'!G8</f>
        <v>0</v>
      </c>
      <c r="J49" s="132" t="str">
        <f>IF(I57=0,"",I49/I57*100)</f>
        <v/>
      </c>
    </row>
    <row r="50" spans="1:10" ht="36.75" customHeight="1" x14ac:dyDescent="0.2">
      <c r="A50" s="123"/>
      <c r="B50" s="128" t="s">
        <v>56</v>
      </c>
      <c r="C50" s="199" t="s">
        <v>57</v>
      </c>
      <c r="D50" s="200"/>
      <c r="E50" s="200"/>
      <c r="F50" s="135" t="s">
        <v>26</v>
      </c>
      <c r="G50" s="136"/>
      <c r="H50" s="136"/>
      <c r="I50" s="136">
        <f>'SO01 001 Pol'!G23</f>
        <v>0</v>
      </c>
      <c r="J50" s="132" t="str">
        <f>IF(I57=0,"",I50/I57*100)</f>
        <v/>
      </c>
    </row>
    <row r="51" spans="1:10" ht="36.75" customHeight="1" x14ac:dyDescent="0.2">
      <c r="A51" s="123"/>
      <c r="B51" s="128" t="s">
        <v>58</v>
      </c>
      <c r="C51" s="199" t="s">
        <v>59</v>
      </c>
      <c r="D51" s="200"/>
      <c r="E51" s="200"/>
      <c r="F51" s="135" t="s">
        <v>26</v>
      </c>
      <c r="G51" s="136"/>
      <c r="H51" s="136"/>
      <c r="I51" s="136">
        <f>'SO01 001 Pol'!G28</f>
        <v>0</v>
      </c>
      <c r="J51" s="132" t="str">
        <f>IF(I57=0,"",I51/I57*100)</f>
        <v/>
      </c>
    </row>
    <row r="52" spans="1:10" ht="36.75" customHeight="1" x14ac:dyDescent="0.2">
      <c r="A52" s="123"/>
      <c r="B52" s="128" t="s">
        <v>60</v>
      </c>
      <c r="C52" s="199" t="s">
        <v>61</v>
      </c>
      <c r="D52" s="200"/>
      <c r="E52" s="200"/>
      <c r="F52" s="135" t="s">
        <v>27</v>
      </c>
      <c r="G52" s="136"/>
      <c r="H52" s="136"/>
      <c r="I52" s="136">
        <f>'SO01 001 Pol'!G30</f>
        <v>0</v>
      </c>
      <c r="J52" s="132" t="str">
        <f>IF(I57=0,"",I52/I57*100)</f>
        <v/>
      </c>
    </row>
    <row r="53" spans="1:10" ht="36.75" customHeight="1" x14ac:dyDescent="0.2">
      <c r="A53" s="123"/>
      <c r="B53" s="128" t="s">
        <v>62</v>
      </c>
      <c r="C53" s="199" t="s">
        <v>63</v>
      </c>
      <c r="D53" s="200"/>
      <c r="E53" s="200"/>
      <c r="F53" s="135" t="s">
        <v>27</v>
      </c>
      <c r="G53" s="136"/>
      <c r="H53" s="136"/>
      <c r="I53" s="136">
        <f>'SO01 001 Pol'!G32</f>
        <v>0</v>
      </c>
      <c r="J53" s="132" t="str">
        <f>IF(I57=0,"",I53/I57*100)</f>
        <v/>
      </c>
    </row>
    <row r="54" spans="1:10" ht="36.75" customHeight="1" x14ac:dyDescent="0.2">
      <c r="A54" s="123"/>
      <c r="B54" s="128" t="s">
        <v>64</v>
      </c>
      <c r="C54" s="199" t="s">
        <v>65</v>
      </c>
      <c r="D54" s="200"/>
      <c r="E54" s="200"/>
      <c r="F54" s="135" t="s">
        <v>27</v>
      </c>
      <c r="G54" s="136"/>
      <c r="H54" s="136"/>
      <c r="I54" s="136">
        <f>'SO01 001 Pol'!G36</f>
        <v>0</v>
      </c>
      <c r="J54" s="132" t="str">
        <f>IF(I57=0,"",I54/I57*100)</f>
        <v/>
      </c>
    </row>
    <row r="55" spans="1:10" ht="36.75" customHeight="1" x14ac:dyDescent="0.2">
      <c r="A55" s="123"/>
      <c r="B55" s="128" t="s">
        <v>66</v>
      </c>
      <c r="C55" s="199" t="s">
        <v>29</v>
      </c>
      <c r="D55" s="200"/>
      <c r="E55" s="200"/>
      <c r="F55" s="135" t="s">
        <v>66</v>
      </c>
      <c r="G55" s="136"/>
      <c r="H55" s="136"/>
      <c r="I55" s="136">
        <f>'SO01 001 Pol'!G42</f>
        <v>0</v>
      </c>
      <c r="J55" s="132" t="str">
        <f>IF(I57=0,"",I55/I57*100)</f>
        <v/>
      </c>
    </row>
    <row r="56" spans="1:10" ht="36.75" customHeight="1" x14ac:dyDescent="0.2">
      <c r="A56" s="123"/>
      <c r="B56" s="128" t="s">
        <v>67</v>
      </c>
      <c r="C56" s="199" t="s">
        <v>30</v>
      </c>
      <c r="D56" s="200"/>
      <c r="E56" s="200"/>
      <c r="F56" s="135" t="s">
        <v>67</v>
      </c>
      <c r="G56" s="136"/>
      <c r="H56" s="136"/>
      <c r="I56" s="136">
        <f>'SO01 001 Pol'!G46</f>
        <v>0</v>
      </c>
      <c r="J56" s="132" t="str">
        <f>IF(I57=0,"",I56/I57*100)</f>
        <v/>
      </c>
    </row>
    <row r="57" spans="1:10" ht="25.5" customHeight="1" x14ac:dyDescent="0.2">
      <c r="A57" s="124"/>
      <c r="B57" s="129" t="s">
        <v>1</v>
      </c>
      <c r="C57" s="130"/>
      <c r="D57" s="131"/>
      <c r="E57" s="131"/>
      <c r="F57" s="137"/>
      <c r="G57" s="138"/>
      <c r="H57" s="138"/>
      <c r="I57" s="138">
        <f>SUM(I49:I56)</f>
        <v>0</v>
      </c>
      <c r="J57" s="133">
        <f>SUM(J49:J56)</f>
        <v>0</v>
      </c>
    </row>
    <row r="58" spans="1:10" x14ac:dyDescent="0.2">
      <c r="F58" s="87"/>
      <c r="G58" s="87"/>
      <c r="H58" s="87"/>
      <c r="I58" s="87"/>
      <c r="J58" s="134"/>
    </row>
    <row r="59" spans="1:10" x14ac:dyDescent="0.2">
      <c r="F59" s="87"/>
      <c r="G59" s="87"/>
      <c r="H59" s="87"/>
      <c r="I59" s="87"/>
      <c r="J59" s="134"/>
    </row>
    <row r="60" spans="1:10" x14ac:dyDescent="0.2">
      <c r="F60" s="87"/>
      <c r="G60" s="87"/>
      <c r="H60" s="87"/>
      <c r="I60" s="87"/>
      <c r="J60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1" t="s">
        <v>7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50" t="s">
        <v>8</v>
      </c>
      <c r="B2" s="49"/>
      <c r="C2" s="253"/>
      <c r="D2" s="253"/>
      <c r="E2" s="253"/>
      <c r="F2" s="253"/>
      <c r="G2" s="254"/>
    </row>
    <row r="3" spans="1:7" ht="24.95" customHeight="1" x14ac:dyDescent="0.2">
      <c r="A3" s="50" t="s">
        <v>9</v>
      </c>
      <c r="B3" s="49"/>
      <c r="C3" s="253"/>
      <c r="D3" s="253"/>
      <c r="E3" s="253"/>
      <c r="F3" s="253"/>
      <c r="G3" s="254"/>
    </row>
    <row r="4" spans="1:7" ht="24.95" customHeight="1" x14ac:dyDescent="0.2">
      <c r="A4" s="50" t="s">
        <v>10</v>
      </c>
      <c r="B4" s="49"/>
      <c r="C4" s="253"/>
      <c r="D4" s="253"/>
      <c r="E4" s="253"/>
      <c r="F4" s="253"/>
      <c r="G4" s="25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F60BB-4C8D-4106-9FB7-291071EFF6A8}">
  <sheetPr>
    <outlinePr summaryBelow="0"/>
  </sheetPr>
  <dimension ref="A1:BH5000"/>
  <sheetViews>
    <sheetView tabSelected="1" workbookViewId="0">
      <pane ySplit="7" topLeftCell="A37" activePane="bottomLeft" state="frozen"/>
      <selection pane="bottomLeft" activeCell="C48" sqref="C48"/>
    </sheetView>
  </sheetViews>
  <sheetFormatPr defaultRowHeight="12.75" outlineLevelRow="3" x14ac:dyDescent="0.2"/>
  <cols>
    <col min="1" max="1" width="3.42578125" customWidth="1"/>
    <col min="2" max="2" width="12.7109375" style="121" customWidth="1"/>
    <col min="3" max="3" width="38.28515625" style="12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7</v>
      </c>
      <c r="B1" s="255"/>
      <c r="C1" s="255"/>
      <c r="D1" s="255"/>
      <c r="E1" s="255"/>
      <c r="F1" s="255"/>
      <c r="G1" s="255"/>
      <c r="AG1" t="s">
        <v>68</v>
      </c>
    </row>
    <row r="2" spans="1:60" ht="25.15" customHeight="1" x14ac:dyDescent="0.2">
      <c r="A2" s="50" t="s">
        <v>8</v>
      </c>
      <c r="B2" s="49" t="s">
        <v>47</v>
      </c>
      <c r="C2" s="256" t="s">
        <v>48</v>
      </c>
      <c r="D2" s="257"/>
      <c r="E2" s="257"/>
      <c r="F2" s="257"/>
      <c r="G2" s="258"/>
      <c r="AG2" t="s">
        <v>69</v>
      </c>
    </row>
    <row r="3" spans="1:60" ht="25.15" customHeight="1" x14ac:dyDescent="0.2">
      <c r="A3" s="50" t="s">
        <v>9</v>
      </c>
      <c r="B3" s="49" t="s">
        <v>43</v>
      </c>
      <c r="C3" s="256" t="s">
        <v>44</v>
      </c>
      <c r="D3" s="257"/>
      <c r="E3" s="257"/>
      <c r="F3" s="257"/>
      <c r="G3" s="258"/>
      <c r="AC3" s="121" t="s">
        <v>69</v>
      </c>
      <c r="AG3" t="s">
        <v>70</v>
      </c>
    </row>
    <row r="4" spans="1:60" ht="25.15" customHeight="1" x14ac:dyDescent="0.2">
      <c r="A4" s="140" t="s">
        <v>10</v>
      </c>
      <c r="B4" s="141" t="s">
        <v>41</v>
      </c>
      <c r="C4" s="259" t="s">
        <v>42</v>
      </c>
      <c r="D4" s="260"/>
      <c r="E4" s="260"/>
      <c r="F4" s="260"/>
      <c r="G4" s="261"/>
      <c r="AG4" t="s">
        <v>71</v>
      </c>
    </row>
    <row r="5" spans="1:60" x14ac:dyDescent="0.2">
      <c r="D5" s="10"/>
    </row>
    <row r="6" spans="1:60" ht="38.25" x14ac:dyDescent="0.2">
      <c r="A6" s="143" t="s">
        <v>72</v>
      </c>
      <c r="B6" s="145" t="s">
        <v>73</v>
      </c>
      <c r="C6" s="145" t="s">
        <v>74</v>
      </c>
      <c r="D6" s="144" t="s">
        <v>75</v>
      </c>
      <c r="E6" s="143" t="s">
        <v>76</v>
      </c>
      <c r="F6" s="142" t="s">
        <v>77</v>
      </c>
      <c r="G6" s="143" t="s">
        <v>31</v>
      </c>
      <c r="H6" s="146" t="s">
        <v>32</v>
      </c>
      <c r="I6" s="146" t="s">
        <v>78</v>
      </c>
      <c r="J6" s="146" t="s">
        <v>33</v>
      </c>
      <c r="K6" s="146" t="s">
        <v>79</v>
      </c>
      <c r="L6" s="146" t="s">
        <v>80</v>
      </c>
      <c r="M6" s="146" t="s">
        <v>81</v>
      </c>
      <c r="N6" s="146" t="s">
        <v>82</v>
      </c>
      <c r="O6" s="146" t="s">
        <v>83</v>
      </c>
      <c r="P6" s="146" t="s">
        <v>84</v>
      </c>
      <c r="Q6" s="146" t="s">
        <v>85</v>
      </c>
      <c r="R6" s="146" t="s">
        <v>86</v>
      </c>
      <c r="S6" s="146" t="s">
        <v>87</v>
      </c>
      <c r="T6" s="146" t="s">
        <v>88</v>
      </c>
      <c r="U6" s="146" t="s">
        <v>89</v>
      </c>
      <c r="V6" s="146" t="s">
        <v>90</v>
      </c>
      <c r="W6" s="146" t="s">
        <v>91</v>
      </c>
      <c r="X6" s="146" t="s">
        <v>92</v>
      </c>
      <c r="Y6" s="146" t="s">
        <v>93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8" t="s">
        <v>94</v>
      </c>
      <c r="B8" s="169" t="s">
        <v>54</v>
      </c>
      <c r="C8" s="188" t="s">
        <v>55</v>
      </c>
      <c r="D8" s="170"/>
      <c r="E8" s="171"/>
      <c r="F8" s="172"/>
      <c r="G8" s="173">
        <f>SUMIF(AG9:AG22,"&lt;&gt;NOR",G9:G22)</f>
        <v>0</v>
      </c>
      <c r="H8" s="167"/>
      <c r="I8" s="167">
        <f>SUM(I9:I22)</f>
        <v>0</v>
      </c>
      <c r="J8" s="167"/>
      <c r="K8" s="167">
        <f>SUM(K9:K22)</f>
        <v>0</v>
      </c>
      <c r="L8" s="167"/>
      <c r="M8" s="167">
        <f>SUM(M9:M22)</f>
        <v>0</v>
      </c>
      <c r="N8" s="166"/>
      <c r="O8" s="166">
        <f>SUM(O9:O22)</f>
        <v>0</v>
      </c>
      <c r="P8" s="166"/>
      <c r="Q8" s="166">
        <f>SUM(Q9:Q22)</f>
        <v>0</v>
      </c>
      <c r="R8" s="167"/>
      <c r="S8" s="167"/>
      <c r="T8" s="167"/>
      <c r="U8" s="167"/>
      <c r="V8" s="167">
        <f>SUM(V9:V22)</f>
        <v>4.93</v>
      </c>
      <c r="W8" s="167"/>
      <c r="X8" s="167"/>
      <c r="Y8" s="167"/>
      <c r="AG8" t="s">
        <v>95</v>
      </c>
    </row>
    <row r="9" spans="1:60" outlineLevel="1" x14ac:dyDescent="0.2">
      <c r="A9" s="175">
        <v>1</v>
      </c>
      <c r="B9" s="176" t="s">
        <v>96</v>
      </c>
      <c r="C9" s="189" t="s">
        <v>97</v>
      </c>
      <c r="D9" s="177" t="s">
        <v>98</v>
      </c>
      <c r="E9" s="178">
        <v>4.7939999999999996</v>
      </c>
      <c r="F9" s="179"/>
      <c r="G9" s="180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8"/>
      <c r="S9" s="158" t="s">
        <v>99</v>
      </c>
      <c r="T9" s="158" t="s">
        <v>99</v>
      </c>
      <c r="U9" s="158">
        <v>0.36499999999999999</v>
      </c>
      <c r="V9" s="158">
        <f>ROUND(E9*U9,2)</f>
        <v>1.75</v>
      </c>
      <c r="W9" s="158"/>
      <c r="X9" s="158" t="s">
        <v>100</v>
      </c>
      <c r="Y9" s="158" t="s">
        <v>101</v>
      </c>
      <c r="Z9" s="147"/>
      <c r="AA9" s="147"/>
      <c r="AB9" s="147"/>
      <c r="AC9" s="147"/>
      <c r="AD9" s="147"/>
      <c r="AE9" s="147"/>
      <c r="AF9" s="147"/>
      <c r="AG9" s="147" t="s">
        <v>102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90" t="s">
        <v>103</v>
      </c>
      <c r="D10" s="160"/>
      <c r="E10" s="161">
        <v>4.7939999999999996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104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2.5" outlineLevel="1" x14ac:dyDescent="0.2">
      <c r="A11" s="175">
        <v>2</v>
      </c>
      <c r="B11" s="176" t="s">
        <v>105</v>
      </c>
      <c r="C11" s="189" t="s">
        <v>106</v>
      </c>
      <c r="D11" s="177" t="s">
        <v>98</v>
      </c>
      <c r="E11" s="178">
        <v>4.7939999999999996</v>
      </c>
      <c r="F11" s="179"/>
      <c r="G11" s="180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7">
        <v>0</v>
      </c>
      <c r="O11" s="157">
        <f>ROUND(E11*N11,2)</f>
        <v>0</v>
      </c>
      <c r="P11" s="157">
        <v>0</v>
      </c>
      <c r="Q11" s="157">
        <f>ROUND(E11*P11,2)</f>
        <v>0</v>
      </c>
      <c r="R11" s="158"/>
      <c r="S11" s="158" t="s">
        <v>99</v>
      </c>
      <c r="T11" s="158" t="s">
        <v>99</v>
      </c>
      <c r="U11" s="158">
        <v>0.65200000000000002</v>
      </c>
      <c r="V11" s="158">
        <f>ROUND(E11*U11,2)</f>
        <v>3.13</v>
      </c>
      <c r="W11" s="158"/>
      <c r="X11" s="158" t="s">
        <v>100</v>
      </c>
      <c r="Y11" s="158" t="s">
        <v>101</v>
      </c>
      <c r="Z11" s="147"/>
      <c r="AA11" s="147"/>
      <c r="AB11" s="147"/>
      <c r="AC11" s="147"/>
      <c r="AD11" s="147"/>
      <c r="AE11" s="147"/>
      <c r="AF11" s="147"/>
      <c r="AG11" s="147" t="s">
        <v>102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">
      <c r="A12" s="154"/>
      <c r="B12" s="155"/>
      <c r="C12" s="190" t="s">
        <v>103</v>
      </c>
      <c r="D12" s="160"/>
      <c r="E12" s="161">
        <v>4.7939999999999996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7"/>
      <c r="AA12" s="147"/>
      <c r="AB12" s="147"/>
      <c r="AC12" s="147"/>
      <c r="AD12" s="147"/>
      <c r="AE12" s="147"/>
      <c r="AF12" s="147"/>
      <c r="AG12" s="147" t="s">
        <v>104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1" x14ac:dyDescent="0.2">
      <c r="A13" s="175">
        <v>3</v>
      </c>
      <c r="B13" s="176" t="s">
        <v>107</v>
      </c>
      <c r="C13" s="189" t="s">
        <v>108</v>
      </c>
      <c r="D13" s="177" t="s">
        <v>98</v>
      </c>
      <c r="E13" s="178">
        <v>4.7939999999999996</v>
      </c>
      <c r="F13" s="179"/>
      <c r="G13" s="180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7">
        <v>0</v>
      </c>
      <c r="O13" s="157">
        <f>ROUND(E13*N13,2)</f>
        <v>0</v>
      </c>
      <c r="P13" s="157">
        <v>0</v>
      </c>
      <c r="Q13" s="157">
        <f>ROUND(E13*P13,2)</f>
        <v>0</v>
      </c>
      <c r="R13" s="158"/>
      <c r="S13" s="158" t="s">
        <v>99</v>
      </c>
      <c r="T13" s="158" t="s">
        <v>99</v>
      </c>
      <c r="U13" s="158">
        <v>1.0999999999999999E-2</v>
      </c>
      <c r="V13" s="158">
        <f>ROUND(E13*U13,2)</f>
        <v>0.05</v>
      </c>
      <c r="W13" s="158"/>
      <c r="X13" s="158" t="s">
        <v>100</v>
      </c>
      <c r="Y13" s="158" t="s">
        <v>101</v>
      </c>
      <c r="Z13" s="147"/>
      <c r="AA13" s="147"/>
      <c r="AB13" s="147"/>
      <c r="AC13" s="147"/>
      <c r="AD13" s="147"/>
      <c r="AE13" s="147"/>
      <c r="AF13" s="147"/>
      <c r="AG13" s="147" t="s">
        <v>102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90" t="s">
        <v>103</v>
      </c>
      <c r="D14" s="160"/>
      <c r="E14" s="161">
        <v>4.7939999999999996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7"/>
      <c r="AA14" s="147"/>
      <c r="AB14" s="147"/>
      <c r="AC14" s="147"/>
      <c r="AD14" s="147"/>
      <c r="AE14" s="147"/>
      <c r="AF14" s="147"/>
      <c r="AG14" s="147" t="s">
        <v>104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75">
        <v>4</v>
      </c>
      <c r="B15" s="176" t="s">
        <v>109</v>
      </c>
      <c r="C15" s="189" t="s">
        <v>110</v>
      </c>
      <c r="D15" s="177" t="s">
        <v>98</v>
      </c>
      <c r="E15" s="178">
        <v>47.94</v>
      </c>
      <c r="F15" s="179"/>
      <c r="G15" s="180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21</v>
      </c>
      <c r="M15" s="158">
        <f>G15*(1+L15/100)</f>
        <v>0</v>
      </c>
      <c r="N15" s="157">
        <v>0</v>
      </c>
      <c r="O15" s="157">
        <f>ROUND(E15*N15,2)</f>
        <v>0</v>
      </c>
      <c r="P15" s="157">
        <v>0</v>
      </c>
      <c r="Q15" s="157">
        <f>ROUND(E15*P15,2)</f>
        <v>0</v>
      </c>
      <c r="R15" s="158"/>
      <c r="S15" s="158" t="s">
        <v>99</v>
      </c>
      <c r="T15" s="158" t="s">
        <v>99</v>
      </c>
      <c r="U15" s="158">
        <v>0</v>
      </c>
      <c r="V15" s="158">
        <f>ROUND(E15*U15,2)</f>
        <v>0</v>
      </c>
      <c r="W15" s="158"/>
      <c r="X15" s="158" t="s">
        <v>100</v>
      </c>
      <c r="Y15" s="158" t="s">
        <v>101</v>
      </c>
      <c r="Z15" s="147"/>
      <c r="AA15" s="147"/>
      <c r="AB15" s="147"/>
      <c r="AC15" s="147"/>
      <c r="AD15" s="147"/>
      <c r="AE15" s="147"/>
      <c r="AF15" s="147"/>
      <c r="AG15" s="147" t="s">
        <v>102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4"/>
      <c r="B16" s="155"/>
      <c r="C16" s="191" t="s">
        <v>111</v>
      </c>
      <c r="D16" s="162"/>
      <c r="E16" s="163"/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7"/>
      <c r="AA16" s="147"/>
      <c r="AB16" s="147"/>
      <c r="AC16" s="147"/>
      <c r="AD16" s="147"/>
      <c r="AE16" s="147"/>
      <c r="AF16" s="147"/>
      <c r="AG16" s="147" t="s">
        <v>104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3" x14ac:dyDescent="0.2">
      <c r="A17" s="154"/>
      <c r="B17" s="155"/>
      <c r="C17" s="192" t="s">
        <v>112</v>
      </c>
      <c r="D17" s="162"/>
      <c r="E17" s="163">
        <v>4.7939999999999996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7"/>
      <c r="AA17" s="147"/>
      <c r="AB17" s="147"/>
      <c r="AC17" s="147"/>
      <c r="AD17" s="147"/>
      <c r="AE17" s="147"/>
      <c r="AF17" s="147"/>
      <c r="AG17" s="147" t="s">
        <v>104</v>
      </c>
      <c r="AH17" s="147">
        <v>2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">
      <c r="A18" s="154"/>
      <c r="B18" s="155"/>
      <c r="C18" s="193" t="s">
        <v>113</v>
      </c>
      <c r="D18" s="164"/>
      <c r="E18" s="165">
        <v>4.7939999999999996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7"/>
      <c r="AA18" s="147"/>
      <c r="AB18" s="147"/>
      <c r="AC18" s="147"/>
      <c r="AD18" s="147"/>
      <c r="AE18" s="147"/>
      <c r="AF18" s="147"/>
      <c r="AG18" s="147" t="s">
        <v>104</v>
      </c>
      <c r="AH18" s="147">
        <v>3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3" x14ac:dyDescent="0.2">
      <c r="A19" s="154"/>
      <c r="B19" s="155"/>
      <c r="C19" s="191" t="s">
        <v>114</v>
      </c>
      <c r="D19" s="162"/>
      <c r="E19" s="163"/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7"/>
      <c r="AA19" s="147"/>
      <c r="AB19" s="147"/>
      <c r="AC19" s="147"/>
      <c r="AD19" s="147"/>
      <c r="AE19" s="147"/>
      <c r="AF19" s="147"/>
      <c r="AG19" s="147" t="s">
        <v>104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3" x14ac:dyDescent="0.2">
      <c r="A20" s="154"/>
      <c r="B20" s="155"/>
      <c r="C20" s="190" t="s">
        <v>115</v>
      </c>
      <c r="D20" s="160"/>
      <c r="E20" s="161">
        <v>47.94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7"/>
      <c r="AA20" s="147"/>
      <c r="AB20" s="147"/>
      <c r="AC20" s="147"/>
      <c r="AD20" s="147"/>
      <c r="AE20" s="147"/>
      <c r="AF20" s="147"/>
      <c r="AG20" s="147" t="s">
        <v>104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2.5" outlineLevel="1" x14ac:dyDescent="0.2">
      <c r="A21" s="175">
        <v>5</v>
      </c>
      <c r="B21" s="176" t="s">
        <v>116</v>
      </c>
      <c r="C21" s="189" t="s">
        <v>117</v>
      </c>
      <c r="D21" s="177" t="s">
        <v>98</v>
      </c>
      <c r="E21" s="178">
        <v>4.7939999999999996</v>
      </c>
      <c r="F21" s="179"/>
      <c r="G21" s="180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21</v>
      </c>
      <c r="M21" s="158">
        <f>G21*(1+L21/100)</f>
        <v>0</v>
      </c>
      <c r="N21" s="157">
        <v>0</v>
      </c>
      <c r="O21" s="157">
        <f>ROUND(E21*N21,2)</f>
        <v>0</v>
      </c>
      <c r="P21" s="157">
        <v>0</v>
      </c>
      <c r="Q21" s="157">
        <f>ROUND(E21*P21,2)</f>
        <v>0</v>
      </c>
      <c r="R21" s="158"/>
      <c r="S21" s="158" t="s">
        <v>99</v>
      </c>
      <c r="T21" s="158" t="s">
        <v>99</v>
      </c>
      <c r="U21" s="158">
        <v>0</v>
      </c>
      <c r="V21" s="158">
        <f>ROUND(E21*U21,2)</f>
        <v>0</v>
      </c>
      <c r="W21" s="158"/>
      <c r="X21" s="158" t="s">
        <v>100</v>
      </c>
      <c r="Y21" s="158" t="s">
        <v>101</v>
      </c>
      <c r="Z21" s="147"/>
      <c r="AA21" s="147"/>
      <c r="AB21" s="147"/>
      <c r="AC21" s="147"/>
      <c r="AD21" s="147"/>
      <c r="AE21" s="147"/>
      <c r="AF21" s="147"/>
      <c r="AG21" s="147" t="s">
        <v>102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2" x14ac:dyDescent="0.2">
      <c r="A22" s="154"/>
      <c r="B22" s="155"/>
      <c r="C22" s="190" t="s">
        <v>103</v>
      </c>
      <c r="D22" s="160"/>
      <c r="E22" s="161">
        <v>4.7939999999999996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7"/>
      <c r="AA22" s="147"/>
      <c r="AB22" s="147"/>
      <c r="AC22" s="147"/>
      <c r="AD22" s="147"/>
      <c r="AE22" s="147"/>
      <c r="AF22" s="147"/>
      <c r="AG22" s="147" t="s">
        <v>104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x14ac:dyDescent="0.2">
      <c r="A23" s="168" t="s">
        <v>94</v>
      </c>
      <c r="B23" s="169" t="s">
        <v>56</v>
      </c>
      <c r="C23" s="188" t="s">
        <v>57</v>
      </c>
      <c r="D23" s="170"/>
      <c r="E23" s="171"/>
      <c r="F23" s="172"/>
      <c r="G23" s="173">
        <f>SUMIF(AG24:AG27,"&lt;&gt;NOR",G24:G27)</f>
        <v>0</v>
      </c>
      <c r="H23" s="167"/>
      <c r="I23" s="167">
        <f>SUM(I24:I27)</f>
        <v>0</v>
      </c>
      <c r="J23" s="167"/>
      <c r="K23" s="167">
        <f>SUM(K24:K27)</f>
        <v>0</v>
      </c>
      <c r="L23" s="167"/>
      <c r="M23" s="167">
        <f>SUM(M24:M27)</f>
        <v>0</v>
      </c>
      <c r="N23" s="166"/>
      <c r="O23" s="166">
        <f>SUM(O24:O27)</f>
        <v>11.290000000000001</v>
      </c>
      <c r="P23" s="166"/>
      <c r="Q23" s="166">
        <f>SUM(Q24:Q27)</f>
        <v>0</v>
      </c>
      <c r="R23" s="167"/>
      <c r="S23" s="167"/>
      <c r="T23" s="167"/>
      <c r="U23" s="167"/>
      <c r="V23" s="167">
        <f>SUM(V24:V27)</f>
        <v>11.21</v>
      </c>
      <c r="W23" s="167"/>
      <c r="X23" s="167"/>
      <c r="Y23" s="167"/>
      <c r="AG23" t="s">
        <v>95</v>
      </c>
    </row>
    <row r="24" spans="1:60" outlineLevel="1" x14ac:dyDescent="0.2">
      <c r="A24" s="175">
        <v>6</v>
      </c>
      <c r="B24" s="176" t="s">
        <v>118</v>
      </c>
      <c r="C24" s="189" t="s">
        <v>119</v>
      </c>
      <c r="D24" s="177" t="s">
        <v>98</v>
      </c>
      <c r="E24" s="178">
        <v>4.3146000000000004</v>
      </c>
      <c r="F24" s="179"/>
      <c r="G24" s="180">
        <f>ROUND(E24*F24,2)</f>
        <v>0</v>
      </c>
      <c r="H24" s="159"/>
      <c r="I24" s="158">
        <f>ROUND(E24*H24,2)</f>
        <v>0</v>
      </c>
      <c r="J24" s="159"/>
      <c r="K24" s="158">
        <f>ROUND(E24*J24,2)</f>
        <v>0</v>
      </c>
      <c r="L24" s="158">
        <v>21</v>
      </c>
      <c r="M24" s="158">
        <f>G24*(1+L24/100)</f>
        <v>0</v>
      </c>
      <c r="N24" s="157">
        <v>2.5249999999999999</v>
      </c>
      <c r="O24" s="157">
        <f>ROUND(E24*N24,2)</f>
        <v>10.89</v>
      </c>
      <c r="P24" s="157">
        <v>0</v>
      </c>
      <c r="Q24" s="157">
        <f>ROUND(E24*P24,2)</f>
        <v>0</v>
      </c>
      <c r="R24" s="158"/>
      <c r="S24" s="158" t="s">
        <v>99</v>
      </c>
      <c r="T24" s="158" t="s">
        <v>99</v>
      </c>
      <c r="U24" s="158">
        <v>0.48</v>
      </c>
      <c r="V24" s="158">
        <f>ROUND(E24*U24,2)</f>
        <v>2.0699999999999998</v>
      </c>
      <c r="W24" s="158"/>
      <c r="X24" s="158" t="s">
        <v>100</v>
      </c>
      <c r="Y24" s="158" t="s">
        <v>101</v>
      </c>
      <c r="Z24" s="147"/>
      <c r="AA24" s="147"/>
      <c r="AB24" s="147"/>
      <c r="AC24" s="147"/>
      <c r="AD24" s="147"/>
      <c r="AE24" s="147"/>
      <c r="AF24" s="147"/>
      <c r="AG24" s="147" t="s">
        <v>102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">
      <c r="A25" s="154"/>
      <c r="B25" s="155"/>
      <c r="C25" s="190" t="s">
        <v>120</v>
      </c>
      <c r="D25" s="160"/>
      <c r="E25" s="161">
        <v>4.3146000000000004</v>
      </c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7"/>
      <c r="AA25" s="147"/>
      <c r="AB25" s="147"/>
      <c r="AC25" s="147"/>
      <c r="AD25" s="147"/>
      <c r="AE25" s="147"/>
      <c r="AF25" s="147"/>
      <c r="AG25" s="147" t="s">
        <v>104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75">
        <v>7</v>
      </c>
      <c r="B26" s="176" t="s">
        <v>121</v>
      </c>
      <c r="C26" s="189" t="s">
        <v>122</v>
      </c>
      <c r="D26" s="177" t="s">
        <v>123</v>
      </c>
      <c r="E26" s="178">
        <v>0.38830999999999999</v>
      </c>
      <c r="F26" s="179"/>
      <c r="G26" s="180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21</v>
      </c>
      <c r="M26" s="158">
        <f>G26*(1+L26/100)</f>
        <v>0</v>
      </c>
      <c r="N26" s="157">
        <v>1.0275300000000001</v>
      </c>
      <c r="O26" s="157">
        <f>ROUND(E26*N26,2)</f>
        <v>0.4</v>
      </c>
      <c r="P26" s="157">
        <v>0</v>
      </c>
      <c r="Q26" s="157">
        <f>ROUND(E26*P26,2)</f>
        <v>0</v>
      </c>
      <c r="R26" s="158"/>
      <c r="S26" s="158" t="s">
        <v>99</v>
      </c>
      <c r="T26" s="158" t="s">
        <v>99</v>
      </c>
      <c r="U26" s="158">
        <v>23.530999999999999</v>
      </c>
      <c r="V26" s="158">
        <f>ROUND(E26*U26,2)</f>
        <v>9.14</v>
      </c>
      <c r="W26" s="158"/>
      <c r="X26" s="158" t="s">
        <v>100</v>
      </c>
      <c r="Y26" s="158" t="s">
        <v>101</v>
      </c>
      <c r="Z26" s="147"/>
      <c r="AA26" s="147"/>
      <c r="AB26" s="147"/>
      <c r="AC26" s="147"/>
      <c r="AD26" s="147"/>
      <c r="AE26" s="147"/>
      <c r="AF26" s="147"/>
      <c r="AG26" s="147" t="s">
        <v>102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2.5" outlineLevel="2" x14ac:dyDescent="0.2">
      <c r="A27" s="154"/>
      <c r="B27" s="155"/>
      <c r="C27" s="190" t="s">
        <v>124</v>
      </c>
      <c r="D27" s="160"/>
      <c r="E27" s="161">
        <v>0.38830999999999999</v>
      </c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7"/>
      <c r="AA27" s="147"/>
      <c r="AB27" s="147"/>
      <c r="AC27" s="147"/>
      <c r="AD27" s="147"/>
      <c r="AE27" s="147"/>
      <c r="AF27" s="147"/>
      <c r="AG27" s="147" t="s">
        <v>104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x14ac:dyDescent="0.2">
      <c r="A28" s="168" t="s">
        <v>94</v>
      </c>
      <c r="B28" s="169" t="s">
        <v>58</v>
      </c>
      <c r="C28" s="188" t="s">
        <v>59</v>
      </c>
      <c r="D28" s="170"/>
      <c r="E28" s="171"/>
      <c r="F28" s="172"/>
      <c r="G28" s="173">
        <f>SUMIF(AG29:AG29,"&lt;&gt;NOR",G29:G29)</f>
        <v>0</v>
      </c>
      <c r="H28" s="167"/>
      <c r="I28" s="167">
        <f>SUM(I29:I29)</f>
        <v>0</v>
      </c>
      <c r="J28" s="167"/>
      <c r="K28" s="167">
        <f>SUM(K29:K29)</f>
        <v>0</v>
      </c>
      <c r="L28" s="167"/>
      <c r="M28" s="167">
        <f>SUM(M29:M29)</f>
        <v>0</v>
      </c>
      <c r="N28" s="166"/>
      <c r="O28" s="166">
        <f>SUM(O29:O29)</f>
        <v>0</v>
      </c>
      <c r="P28" s="166"/>
      <c r="Q28" s="166">
        <f>SUM(Q29:Q29)</f>
        <v>0</v>
      </c>
      <c r="R28" s="167"/>
      <c r="S28" s="167"/>
      <c r="T28" s="167"/>
      <c r="U28" s="167"/>
      <c r="V28" s="167">
        <f>SUM(V29:V29)</f>
        <v>6.88</v>
      </c>
      <c r="W28" s="167"/>
      <c r="X28" s="167"/>
      <c r="Y28" s="167"/>
      <c r="AG28" t="s">
        <v>95</v>
      </c>
    </row>
    <row r="29" spans="1:60" outlineLevel="1" x14ac:dyDescent="0.2">
      <c r="A29" s="181">
        <v>8</v>
      </c>
      <c r="B29" s="182" t="s">
        <v>125</v>
      </c>
      <c r="C29" s="194" t="s">
        <v>126</v>
      </c>
      <c r="D29" s="183" t="s">
        <v>123</v>
      </c>
      <c r="E29" s="184">
        <v>11.293369999999999</v>
      </c>
      <c r="F29" s="185"/>
      <c r="G29" s="186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21</v>
      </c>
      <c r="M29" s="158">
        <f>G29*(1+L29/100)</f>
        <v>0</v>
      </c>
      <c r="N29" s="157">
        <v>0</v>
      </c>
      <c r="O29" s="157">
        <f>ROUND(E29*N29,2)</f>
        <v>0</v>
      </c>
      <c r="P29" s="157">
        <v>0</v>
      </c>
      <c r="Q29" s="157">
        <f>ROUND(E29*P29,2)</f>
        <v>0</v>
      </c>
      <c r="R29" s="158"/>
      <c r="S29" s="158" t="s">
        <v>99</v>
      </c>
      <c r="T29" s="158" t="s">
        <v>99</v>
      </c>
      <c r="U29" s="158">
        <v>0.60899999999999999</v>
      </c>
      <c r="V29" s="158">
        <f>ROUND(E29*U29,2)</f>
        <v>6.88</v>
      </c>
      <c r="W29" s="158"/>
      <c r="X29" s="158" t="s">
        <v>127</v>
      </c>
      <c r="Y29" s="158" t="s">
        <v>101</v>
      </c>
      <c r="Z29" s="147"/>
      <c r="AA29" s="147"/>
      <c r="AB29" s="147"/>
      <c r="AC29" s="147"/>
      <c r="AD29" s="147"/>
      <c r="AE29" s="147"/>
      <c r="AF29" s="147"/>
      <c r="AG29" s="147" t="s">
        <v>128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x14ac:dyDescent="0.2">
      <c r="A30" s="168" t="s">
        <v>94</v>
      </c>
      <c r="B30" s="169" t="s">
        <v>60</v>
      </c>
      <c r="C30" s="188" t="s">
        <v>61</v>
      </c>
      <c r="D30" s="170"/>
      <c r="E30" s="171"/>
      <c r="F30" s="172"/>
      <c r="G30" s="173">
        <f>SUMIF(AG31:AG31,"&lt;&gt;NOR",G31:G31)</f>
        <v>0</v>
      </c>
      <c r="H30" s="167"/>
      <c r="I30" s="167">
        <f>SUM(I31:I31)</f>
        <v>0</v>
      </c>
      <c r="J30" s="167"/>
      <c r="K30" s="167">
        <f>SUM(K31:K31)</f>
        <v>0</v>
      </c>
      <c r="L30" s="167"/>
      <c r="M30" s="167">
        <f>SUM(M31:M31)</f>
        <v>0</v>
      </c>
      <c r="N30" s="166"/>
      <c r="O30" s="166">
        <f>SUM(O31:O31)</f>
        <v>0.01</v>
      </c>
      <c r="P30" s="166"/>
      <c r="Q30" s="166">
        <f>SUM(Q31:Q31)</f>
        <v>0</v>
      </c>
      <c r="R30" s="167"/>
      <c r="S30" s="167"/>
      <c r="T30" s="167"/>
      <c r="U30" s="167"/>
      <c r="V30" s="167">
        <f>SUM(V31:V31)</f>
        <v>0.84</v>
      </c>
      <c r="W30" s="167"/>
      <c r="X30" s="167"/>
      <c r="Y30" s="167"/>
      <c r="AG30" t="s">
        <v>95</v>
      </c>
    </row>
    <row r="31" spans="1:60" ht="33.75" outlineLevel="1" x14ac:dyDescent="0.2">
      <c r="A31" s="181">
        <v>9</v>
      </c>
      <c r="B31" s="182" t="s">
        <v>129</v>
      </c>
      <c r="C31" s="194" t="s">
        <v>130</v>
      </c>
      <c r="D31" s="183" t="s">
        <v>131</v>
      </c>
      <c r="E31" s="184">
        <v>3.16</v>
      </c>
      <c r="F31" s="185"/>
      <c r="G31" s="186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21</v>
      </c>
      <c r="M31" s="158">
        <f>G31*(1+L31/100)</f>
        <v>0</v>
      </c>
      <c r="N31" s="157">
        <v>2.0200000000000001E-3</v>
      </c>
      <c r="O31" s="157">
        <f>ROUND(E31*N31,2)</f>
        <v>0.01</v>
      </c>
      <c r="P31" s="157">
        <v>0</v>
      </c>
      <c r="Q31" s="157">
        <f>ROUND(E31*P31,2)</f>
        <v>0</v>
      </c>
      <c r="R31" s="158"/>
      <c r="S31" s="158" t="s">
        <v>132</v>
      </c>
      <c r="T31" s="158" t="s">
        <v>99</v>
      </c>
      <c r="U31" s="158">
        <v>0.26700000000000002</v>
      </c>
      <c r="V31" s="158">
        <f>ROUND(E31*U31,2)</f>
        <v>0.84</v>
      </c>
      <c r="W31" s="158"/>
      <c r="X31" s="158" t="s">
        <v>100</v>
      </c>
      <c r="Y31" s="158" t="s">
        <v>101</v>
      </c>
      <c r="Z31" s="147"/>
      <c r="AA31" s="147"/>
      <c r="AB31" s="147"/>
      <c r="AC31" s="147"/>
      <c r="AD31" s="147"/>
      <c r="AE31" s="147"/>
      <c r="AF31" s="147"/>
      <c r="AG31" s="147" t="s">
        <v>102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x14ac:dyDescent="0.2">
      <c r="A32" s="168" t="s">
        <v>94</v>
      </c>
      <c r="B32" s="169" t="s">
        <v>62</v>
      </c>
      <c r="C32" s="188" t="s">
        <v>63</v>
      </c>
      <c r="D32" s="170"/>
      <c r="E32" s="171"/>
      <c r="F32" s="172"/>
      <c r="G32" s="173">
        <f>SUMIF(AG33:AG35,"&lt;&gt;NOR",G33:G35)</f>
        <v>0</v>
      </c>
      <c r="H32" s="167"/>
      <c r="I32" s="167">
        <f>SUM(I33:I35)</f>
        <v>0</v>
      </c>
      <c r="J32" s="167"/>
      <c r="K32" s="167">
        <f>SUM(K33:K35)</f>
        <v>0</v>
      </c>
      <c r="L32" s="167"/>
      <c r="M32" s="167">
        <f>SUM(M33:M35)</f>
        <v>0</v>
      </c>
      <c r="N32" s="166"/>
      <c r="O32" s="166">
        <f>SUM(O33:O35)</f>
        <v>0</v>
      </c>
      <c r="P32" s="166"/>
      <c r="Q32" s="166">
        <f>SUM(Q33:Q35)</f>
        <v>0</v>
      </c>
      <c r="R32" s="167"/>
      <c r="S32" s="167"/>
      <c r="T32" s="167"/>
      <c r="U32" s="167"/>
      <c r="V32" s="167">
        <f>SUM(V33:V35)</f>
        <v>0</v>
      </c>
      <c r="W32" s="167"/>
      <c r="X32" s="167"/>
      <c r="Y32" s="167"/>
      <c r="AG32" t="s">
        <v>95</v>
      </c>
    </row>
    <row r="33" spans="1:60" ht="45" outlineLevel="1" x14ac:dyDescent="0.2">
      <c r="A33" s="175">
        <v>10</v>
      </c>
      <c r="B33" s="176" t="s">
        <v>133</v>
      </c>
      <c r="C33" s="189" t="s">
        <v>134</v>
      </c>
      <c r="D33" s="177" t="s">
        <v>98</v>
      </c>
      <c r="E33" s="178">
        <v>0.94520000000000004</v>
      </c>
      <c r="F33" s="179"/>
      <c r="G33" s="180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21</v>
      </c>
      <c r="M33" s="158">
        <f>G33*(1+L33/100)</f>
        <v>0</v>
      </c>
      <c r="N33" s="157">
        <v>0</v>
      </c>
      <c r="O33" s="157">
        <f>ROUND(E33*N33,2)</f>
        <v>0</v>
      </c>
      <c r="P33" s="157">
        <v>0</v>
      </c>
      <c r="Q33" s="157">
        <f>ROUND(E33*P33,2)</f>
        <v>0</v>
      </c>
      <c r="R33" s="158"/>
      <c r="S33" s="158" t="s">
        <v>132</v>
      </c>
      <c r="T33" s="158" t="s">
        <v>135</v>
      </c>
      <c r="U33" s="158">
        <v>0</v>
      </c>
      <c r="V33" s="158">
        <f>ROUND(E33*U33,2)</f>
        <v>0</v>
      </c>
      <c r="W33" s="158"/>
      <c r="X33" s="158" t="s">
        <v>100</v>
      </c>
      <c r="Y33" s="158" t="s">
        <v>101</v>
      </c>
      <c r="Z33" s="147"/>
      <c r="AA33" s="147"/>
      <c r="AB33" s="147"/>
      <c r="AC33" s="147"/>
      <c r="AD33" s="147"/>
      <c r="AE33" s="147"/>
      <c r="AF33" s="147"/>
      <c r="AG33" s="147" t="s">
        <v>102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2" x14ac:dyDescent="0.2">
      <c r="A34" s="154"/>
      <c r="B34" s="155"/>
      <c r="C34" s="190" t="s">
        <v>136</v>
      </c>
      <c r="D34" s="160"/>
      <c r="E34" s="161">
        <v>0.94520000000000004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7"/>
      <c r="AA34" s="147"/>
      <c r="AB34" s="147"/>
      <c r="AC34" s="147"/>
      <c r="AD34" s="147"/>
      <c r="AE34" s="147"/>
      <c r="AF34" s="147"/>
      <c r="AG34" s="147" t="s">
        <v>104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54">
        <v>11</v>
      </c>
      <c r="B35" s="155" t="s">
        <v>137</v>
      </c>
      <c r="C35" s="195" t="s">
        <v>138</v>
      </c>
      <c r="D35" s="156" t="s">
        <v>0</v>
      </c>
      <c r="E35" s="187"/>
      <c r="F35" s="159"/>
      <c r="G35" s="158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21</v>
      </c>
      <c r="M35" s="158">
        <f>G35*(1+L35/100)</f>
        <v>0</v>
      </c>
      <c r="N35" s="157">
        <v>0</v>
      </c>
      <c r="O35" s="157">
        <f>ROUND(E35*N35,2)</f>
        <v>0</v>
      </c>
      <c r="P35" s="157">
        <v>0</v>
      </c>
      <c r="Q35" s="157">
        <f>ROUND(E35*P35,2)</f>
        <v>0</v>
      </c>
      <c r="R35" s="158"/>
      <c r="S35" s="158" t="s">
        <v>99</v>
      </c>
      <c r="T35" s="158" t="s">
        <v>99</v>
      </c>
      <c r="U35" s="158">
        <v>0</v>
      </c>
      <c r="V35" s="158">
        <f>ROUND(E35*U35,2)</f>
        <v>0</v>
      </c>
      <c r="W35" s="158"/>
      <c r="X35" s="158" t="s">
        <v>127</v>
      </c>
      <c r="Y35" s="158" t="s">
        <v>101</v>
      </c>
      <c r="Z35" s="147"/>
      <c r="AA35" s="147"/>
      <c r="AB35" s="147"/>
      <c r="AC35" s="147"/>
      <c r="AD35" s="147"/>
      <c r="AE35" s="147"/>
      <c r="AF35" s="147"/>
      <c r="AG35" s="147" t="s">
        <v>128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x14ac:dyDescent="0.2">
      <c r="A36" s="168" t="s">
        <v>94</v>
      </c>
      <c r="B36" s="169" t="s">
        <v>64</v>
      </c>
      <c r="C36" s="188" t="s">
        <v>65</v>
      </c>
      <c r="D36" s="170"/>
      <c r="E36" s="171"/>
      <c r="F36" s="172"/>
      <c r="G36" s="173">
        <f>SUMIF(AG37:AG41,"&lt;&gt;NOR",G37:G41)</f>
        <v>0</v>
      </c>
      <c r="H36" s="167"/>
      <c r="I36" s="167">
        <f>SUM(I37:I41)</f>
        <v>0</v>
      </c>
      <c r="J36" s="167"/>
      <c r="K36" s="167">
        <f>SUM(K37:K41)</f>
        <v>0</v>
      </c>
      <c r="L36" s="167"/>
      <c r="M36" s="167">
        <f>SUM(M37:M41)</f>
        <v>0</v>
      </c>
      <c r="N36" s="166"/>
      <c r="O36" s="166">
        <f>SUM(O37:O41)</f>
        <v>0.83</v>
      </c>
      <c r="P36" s="166"/>
      <c r="Q36" s="166">
        <f>SUM(Q37:Q41)</f>
        <v>0</v>
      </c>
      <c r="R36" s="167"/>
      <c r="S36" s="167"/>
      <c r="T36" s="167"/>
      <c r="U36" s="167"/>
      <c r="V36" s="167">
        <f>SUM(V37:V41)</f>
        <v>0</v>
      </c>
      <c r="W36" s="167"/>
      <c r="X36" s="167"/>
      <c r="Y36" s="167"/>
      <c r="AG36" t="s">
        <v>95</v>
      </c>
    </row>
    <row r="37" spans="1:60" ht="45" outlineLevel="1" x14ac:dyDescent="0.2">
      <c r="A37" s="175">
        <v>12</v>
      </c>
      <c r="B37" s="176" t="s">
        <v>139</v>
      </c>
      <c r="C37" s="189" t="s">
        <v>140</v>
      </c>
      <c r="D37" s="177" t="s">
        <v>141</v>
      </c>
      <c r="E37" s="178">
        <v>828.74</v>
      </c>
      <c r="F37" s="179"/>
      <c r="G37" s="180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21</v>
      </c>
      <c r="M37" s="158">
        <f>G37*(1+L37/100)</f>
        <v>0</v>
      </c>
      <c r="N37" s="157">
        <v>1E-3</v>
      </c>
      <c r="O37" s="157">
        <f>ROUND(E37*N37,2)</f>
        <v>0.83</v>
      </c>
      <c r="P37" s="157">
        <v>0</v>
      </c>
      <c r="Q37" s="157">
        <f>ROUND(E37*P37,2)</f>
        <v>0</v>
      </c>
      <c r="R37" s="158"/>
      <c r="S37" s="158" t="s">
        <v>132</v>
      </c>
      <c r="T37" s="158" t="s">
        <v>135</v>
      </c>
      <c r="U37" s="158">
        <v>0</v>
      </c>
      <c r="V37" s="158">
        <f>ROUND(E37*U37,2)</f>
        <v>0</v>
      </c>
      <c r="W37" s="158"/>
      <c r="X37" s="158" t="s">
        <v>100</v>
      </c>
      <c r="Y37" s="158" t="s">
        <v>101</v>
      </c>
      <c r="Z37" s="147"/>
      <c r="AA37" s="147"/>
      <c r="AB37" s="147"/>
      <c r="AC37" s="147"/>
      <c r="AD37" s="147"/>
      <c r="AE37" s="147"/>
      <c r="AF37" s="147"/>
      <c r="AG37" s="147" t="s">
        <v>102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2" x14ac:dyDescent="0.2">
      <c r="A38" s="154"/>
      <c r="B38" s="155"/>
      <c r="C38" s="190" t="s">
        <v>142</v>
      </c>
      <c r="D38" s="160"/>
      <c r="E38" s="161">
        <v>828.74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7"/>
      <c r="AA38" s="147"/>
      <c r="AB38" s="147"/>
      <c r="AC38" s="147"/>
      <c r="AD38" s="147"/>
      <c r="AE38" s="147"/>
      <c r="AF38" s="147"/>
      <c r="AG38" s="147" t="s">
        <v>104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ht="22.5" outlineLevel="1" x14ac:dyDescent="0.2">
      <c r="A39" s="175">
        <v>13</v>
      </c>
      <c r="B39" s="176" t="s">
        <v>143</v>
      </c>
      <c r="C39" s="189" t="s">
        <v>144</v>
      </c>
      <c r="D39" s="177" t="s">
        <v>141</v>
      </c>
      <c r="E39" s="178">
        <v>279.45999999999998</v>
      </c>
      <c r="F39" s="179"/>
      <c r="G39" s="180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21</v>
      </c>
      <c r="M39" s="158">
        <f>G39*(1+L39/100)</f>
        <v>0</v>
      </c>
      <c r="N39" s="157">
        <v>0</v>
      </c>
      <c r="O39" s="157">
        <f>ROUND(E39*N39,2)</f>
        <v>0</v>
      </c>
      <c r="P39" s="157">
        <v>0</v>
      </c>
      <c r="Q39" s="157">
        <f>ROUND(E39*P39,2)</f>
        <v>0</v>
      </c>
      <c r="R39" s="158"/>
      <c r="S39" s="158" t="s">
        <v>132</v>
      </c>
      <c r="T39" s="158" t="s">
        <v>135</v>
      </c>
      <c r="U39" s="158">
        <v>0</v>
      </c>
      <c r="V39" s="158">
        <f>ROUND(E39*U39,2)</f>
        <v>0</v>
      </c>
      <c r="W39" s="158"/>
      <c r="X39" s="158" t="s">
        <v>100</v>
      </c>
      <c r="Y39" s="158" t="s">
        <v>101</v>
      </c>
      <c r="Z39" s="147"/>
      <c r="AA39" s="147"/>
      <c r="AB39" s="147"/>
      <c r="AC39" s="147"/>
      <c r="AD39" s="147"/>
      <c r="AE39" s="147"/>
      <c r="AF39" s="147"/>
      <c r="AG39" s="147" t="s">
        <v>102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 x14ac:dyDescent="0.2">
      <c r="A40" s="154"/>
      <c r="B40" s="155"/>
      <c r="C40" s="190" t="s">
        <v>145</v>
      </c>
      <c r="D40" s="160"/>
      <c r="E40" s="161">
        <v>279.45999999999998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7"/>
      <c r="AA40" s="147"/>
      <c r="AB40" s="147"/>
      <c r="AC40" s="147"/>
      <c r="AD40" s="147"/>
      <c r="AE40" s="147"/>
      <c r="AF40" s="147"/>
      <c r="AG40" s="147" t="s">
        <v>104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54">
        <v>14</v>
      </c>
      <c r="B41" s="155" t="s">
        <v>146</v>
      </c>
      <c r="C41" s="195" t="s">
        <v>147</v>
      </c>
      <c r="D41" s="156" t="s">
        <v>0</v>
      </c>
      <c r="E41" s="187"/>
      <c r="F41" s="159"/>
      <c r="G41" s="158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21</v>
      </c>
      <c r="M41" s="158">
        <f>G41*(1+L41/100)</f>
        <v>0</v>
      </c>
      <c r="N41" s="157">
        <v>0</v>
      </c>
      <c r="O41" s="157">
        <f>ROUND(E41*N41,2)</f>
        <v>0</v>
      </c>
      <c r="P41" s="157">
        <v>0</v>
      </c>
      <c r="Q41" s="157">
        <f>ROUND(E41*P41,2)</f>
        <v>0</v>
      </c>
      <c r="R41" s="158"/>
      <c r="S41" s="158" t="s">
        <v>99</v>
      </c>
      <c r="T41" s="158" t="s">
        <v>99</v>
      </c>
      <c r="U41" s="158">
        <v>0</v>
      </c>
      <c r="V41" s="158">
        <f>ROUND(E41*U41,2)</f>
        <v>0</v>
      </c>
      <c r="W41" s="158"/>
      <c r="X41" s="158" t="s">
        <v>127</v>
      </c>
      <c r="Y41" s="158" t="s">
        <v>101</v>
      </c>
      <c r="Z41" s="147"/>
      <c r="AA41" s="147"/>
      <c r="AB41" s="147"/>
      <c r="AC41" s="147"/>
      <c r="AD41" s="147"/>
      <c r="AE41" s="147"/>
      <c r="AF41" s="147"/>
      <c r="AG41" s="147" t="s">
        <v>128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x14ac:dyDescent="0.2">
      <c r="A42" s="168" t="s">
        <v>94</v>
      </c>
      <c r="B42" s="169" t="s">
        <v>66</v>
      </c>
      <c r="C42" s="188" t="s">
        <v>29</v>
      </c>
      <c r="D42" s="170"/>
      <c r="E42" s="171"/>
      <c r="F42" s="172"/>
      <c r="G42" s="173">
        <f>SUMIF(AG43:AG45,"&lt;&gt;NOR",G43:G45)</f>
        <v>0</v>
      </c>
      <c r="H42" s="167"/>
      <c r="I42" s="167">
        <f>SUM(I43:I45)</f>
        <v>0</v>
      </c>
      <c r="J42" s="167"/>
      <c r="K42" s="167">
        <f>SUM(K43:K45)</f>
        <v>0</v>
      </c>
      <c r="L42" s="167"/>
      <c r="M42" s="167">
        <f>SUM(M43:M45)</f>
        <v>0</v>
      </c>
      <c r="N42" s="166"/>
      <c r="O42" s="166">
        <f>SUM(O43:O45)</f>
        <v>0</v>
      </c>
      <c r="P42" s="166"/>
      <c r="Q42" s="166">
        <f>SUM(Q43:Q45)</f>
        <v>0</v>
      </c>
      <c r="R42" s="167"/>
      <c r="S42" s="167"/>
      <c r="T42" s="167"/>
      <c r="U42" s="167"/>
      <c r="V42" s="167">
        <f>SUM(V43:V45)</f>
        <v>0</v>
      </c>
      <c r="W42" s="167"/>
      <c r="X42" s="167"/>
      <c r="Y42" s="167"/>
      <c r="AG42" t="s">
        <v>95</v>
      </c>
    </row>
    <row r="43" spans="1:60" outlineLevel="1" x14ac:dyDescent="0.2">
      <c r="A43" s="181">
        <v>15</v>
      </c>
      <c r="B43" s="182" t="s">
        <v>148</v>
      </c>
      <c r="C43" s="194" t="s">
        <v>149</v>
      </c>
      <c r="D43" s="183" t="s">
        <v>150</v>
      </c>
      <c r="E43" s="184">
        <v>1</v>
      </c>
      <c r="F43" s="185"/>
      <c r="G43" s="186">
        <f>ROUND(E43*F43,2)</f>
        <v>0</v>
      </c>
      <c r="H43" s="159"/>
      <c r="I43" s="158">
        <f>ROUND(E43*H43,2)</f>
        <v>0</v>
      </c>
      <c r="J43" s="159"/>
      <c r="K43" s="158">
        <f>ROUND(E43*J43,2)</f>
        <v>0</v>
      </c>
      <c r="L43" s="158">
        <v>21</v>
      </c>
      <c r="M43" s="158">
        <f>G43*(1+L43/100)</f>
        <v>0</v>
      </c>
      <c r="N43" s="157">
        <v>0</v>
      </c>
      <c r="O43" s="157">
        <f>ROUND(E43*N43,2)</f>
        <v>0</v>
      </c>
      <c r="P43" s="157">
        <v>0</v>
      </c>
      <c r="Q43" s="157">
        <f>ROUND(E43*P43,2)</f>
        <v>0</v>
      </c>
      <c r="R43" s="158"/>
      <c r="S43" s="158" t="s">
        <v>99</v>
      </c>
      <c r="T43" s="158" t="s">
        <v>135</v>
      </c>
      <c r="U43" s="158">
        <v>0</v>
      </c>
      <c r="V43" s="158">
        <f>ROUND(E43*U43,2)</f>
        <v>0</v>
      </c>
      <c r="W43" s="158"/>
      <c r="X43" s="158" t="s">
        <v>151</v>
      </c>
      <c r="Y43" s="158" t="s">
        <v>101</v>
      </c>
      <c r="Z43" s="147"/>
      <c r="AA43" s="147"/>
      <c r="AB43" s="147"/>
      <c r="AC43" s="147"/>
      <c r="AD43" s="147"/>
      <c r="AE43" s="147"/>
      <c r="AF43" s="147"/>
      <c r="AG43" s="147" t="s">
        <v>152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81">
        <v>16</v>
      </c>
      <c r="B44" s="182" t="s">
        <v>153</v>
      </c>
      <c r="C44" s="194" t="s">
        <v>154</v>
      </c>
      <c r="D44" s="183" t="s">
        <v>150</v>
      </c>
      <c r="E44" s="184">
        <v>1</v>
      </c>
      <c r="F44" s="185"/>
      <c r="G44" s="186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21</v>
      </c>
      <c r="M44" s="158">
        <f>G44*(1+L44/100)</f>
        <v>0</v>
      </c>
      <c r="N44" s="157">
        <v>0</v>
      </c>
      <c r="O44" s="157">
        <f>ROUND(E44*N44,2)</f>
        <v>0</v>
      </c>
      <c r="P44" s="157">
        <v>0</v>
      </c>
      <c r="Q44" s="157">
        <f>ROUND(E44*P44,2)</f>
        <v>0</v>
      </c>
      <c r="R44" s="158"/>
      <c r="S44" s="158" t="s">
        <v>99</v>
      </c>
      <c r="T44" s="158" t="s">
        <v>135</v>
      </c>
      <c r="U44" s="158">
        <v>0</v>
      </c>
      <c r="V44" s="158">
        <f>ROUND(E44*U44,2)</f>
        <v>0</v>
      </c>
      <c r="W44" s="158"/>
      <c r="X44" s="158" t="s">
        <v>151</v>
      </c>
      <c r="Y44" s="158" t="s">
        <v>101</v>
      </c>
      <c r="Z44" s="147"/>
      <c r="AA44" s="147"/>
      <c r="AB44" s="147"/>
      <c r="AC44" s="147"/>
      <c r="AD44" s="147"/>
      <c r="AE44" s="147"/>
      <c r="AF44" s="147"/>
      <c r="AG44" s="147" t="s">
        <v>155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81">
        <v>17</v>
      </c>
      <c r="B45" s="182" t="s">
        <v>156</v>
      </c>
      <c r="C45" s="194" t="s">
        <v>157</v>
      </c>
      <c r="D45" s="183" t="s">
        <v>150</v>
      </c>
      <c r="E45" s="184">
        <v>1</v>
      </c>
      <c r="F45" s="185"/>
      <c r="G45" s="186">
        <f>ROUND(E45*F45,2)</f>
        <v>0</v>
      </c>
      <c r="H45" s="159"/>
      <c r="I45" s="158">
        <f>ROUND(E45*H45,2)</f>
        <v>0</v>
      </c>
      <c r="J45" s="159"/>
      <c r="K45" s="158">
        <f>ROUND(E45*J45,2)</f>
        <v>0</v>
      </c>
      <c r="L45" s="158">
        <v>21</v>
      </c>
      <c r="M45" s="158">
        <f>G45*(1+L45/100)</f>
        <v>0</v>
      </c>
      <c r="N45" s="157">
        <v>0</v>
      </c>
      <c r="O45" s="157">
        <f>ROUND(E45*N45,2)</f>
        <v>0</v>
      </c>
      <c r="P45" s="157">
        <v>0</v>
      </c>
      <c r="Q45" s="157">
        <f>ROUND(E45*P45,2)</f>
        <v>0</v>
      </c>
      <c r="R45" s="158"/>
      <c r="S45" s="158" t="s">
        <v>99</v>
      </c>
      <c r="T45" s="158" t="s">
        <v>135</v>
      </c>
      <c r="U45" s="158">
        <v>0</v>
      </c>
      <c r="V45" s="158">
        <f>ROUND(E45*U45,2)</f>
        <v>0</v>
      </c>
      <c r="W45" s="158"/>
      <c r="X45" s="158" t="s">
        <v>151</v>
      </c>
      <c r="Y45" s="158" t="s">
        <v>101</v>
      </c>
      <c r="Z45" s="147"/>
      <c r="AA45" s="147"/>
      <c r="AB45" s="147"/>
      <c r="AC45" s="147"/>
      <c r="AD45" s="147"/>
      <c r="AE45" s="147"/>
      <c r="AF45" s="147"/>
      <c r="AG45" s="147" t="s">
        <v>155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x14ac:dyDescent="0.2">
      <c r="A46" s="168" t="s">
        <v>94</v>
      </c>
      <c r="B46" s="169" t="s">
        <v>67</v>
      </c>
      <c r="C46" s="188" t="s">
        <v>30</v>
      </c>
      <c r="D46" s="170"/>
      <c r="E46" s="171"/>
      <c r="F46" s="172"/>
      <c r="G46" s="173">
        <f>SUMIF(AG47:AG47,"&lt;&gt;NOR",G47:G47)</f>
        <v>0</v>
      </c>
      <c r="H46" s="167"/>
      <c r="I46" s="167">
        <f>SUM(I47:I47)</f>
        <v>0</v>
      </c>
      <c r="J46" s="167"/>
      <c r="K46" s="167">
        <f>SUM(K47:K47)</f>
        <v>0</v>
      </c>
      <c r="L46" s="167"/>
      <c r="M46" s="167">
        <f>SUM(M47:M47)</f>
        <v>0</v>
      </c>
      <c r="N46" s="166"/>
      <c r="O46" s="166">
        <f>SUM(O47:O47)</f>
        <v>0</v>
      </c>
      <c r="P46" s="166"/>
      <c r="Q46" s="166">
        <f>SUM(Q47:Q47)</f>
        <v>0</v>
      </c>
      <c r="R46" s="167"/>
      <c r="S46" s="167"/>
      <c r="T46" s="167"/>
      <c r="U46" s="167"/>
      <c r="V46" s="167">
        <f>SUM(V47:V47)</f>
        <v>0</v>
      </c>
      <c r="W46" s="167"/>
      <c r="X46" s="167"/>
      <c r="Y46" s="167"/>
      <c r="AG46" t="s">
        <v>95</v>
      </c>
    </row>
    <row r="47" spans="1:60" ht="22.5" outlineLevel="1" x14ac:dyDescent="0.2">
      <c r="A47" s="175">
        <v>18</v>
      </c>
      <c r="B47" s="176" t="s">
        <v>158</v>
      </c>
      <c r="C47" s="189" t="s">
        <v>164</v>
      </c>
      <c r="D47" s="177" t="s">
        <v>150</v>
      </c>
      <c r="E47" s="178">
        <v>1</v>
      </c>
      <c r="F47" s="179"/>
      <c r="G47" s="180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57">
        <v>0</v>
      </c>
      <c r="O47" s="157">
        <f>ROUND(E47*N47,2)</f>
        <v>0</v>
      </c>
      <c r="P47" s="157">
        <v>0</v>
      </c>
      <c r="Q47" s="157">
        <f>ROUND(E47*P47,2)</f>
        <v>0</v>
      </c>
      <c r="R47" s="158"/>
      <c r="S47" s="158" t="s">
        <v>99</v>
      </c>
      <c r="T47" s="158" t="s">
        <v>135</v>
      </c>
      <c r="U47" s="158">
        <v>0</v>
      </c>
      <c r="V47" s="158">
        <f>ROUND(E47*U47,2)</f>
        <v>0</v>
      </c>
      <c r="W47" s="158"/>
      <c r="X47" s="158" t="s">
        <v>151</v>
      </c>
      <c r="Y47" s="158" t="s">
        <v>101</v>
      </c>
      <c r="Z47" s="147"/>
      <c r="AA47" s="147"/>
      <c r="AB47" s="147"/>
      <c r="AC47" s="147"/>
      <c r="AD47" s="147"/>
      <c r="AE47" s="147"/>
      <c r="AF47" s="147"/>
      <c r="AG47" s="147" t="s">
        <v>159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x14ac:dyDescent="0.2">
      <c r="A48" s="3"/>
      <c r="B48" s="4"/>
      <c r="C48" s="196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E48">
        <v>12</v>
      </c>
      <c r="AF48">
        <v>21</v>
      </c>
      <c r="AG48" t="s">
        <v>80</v>
      </c>
    </row>
    <row r="49" spans="1:33" x14ac:dyDescent="0.2">
      <c r="A49" s="150"/>
      <c r="B49" s="151" t="s">
        <v>31</v>
      </c>
      <c r="C49" s="197"/>
      <c r="D49" s="152"/>
      <c r="E49" s="153"/>
      <c r="F49" s="153"/>
      <c r="G49" s="174">
        <f>G8+G23+G28+G30+G32+G36+G42+G46</f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E49">
        <f>SUMIF(L7:L47,AE48,G7:G47)</f>
        <v>0</v>
      </c>
      <c r="AF49">
        <f>SUMIF(L7:L47,AF48,G7:G47)</f>
        <v>0</v>
      </c>
      <c r="AG49" t="s">
        <v>160</v>
      </c>
    </row>
    <row r="50" spans="1:33" x14ac:dyDescent="0.2">
      <c r="A50" s="3"/>
      <c r="B50" s="4"/>
      <c r="C50" s="196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33" x14ac:dyDescent="0.2">
      <c r="A51" s="3"/>
      <c r="B51" s="4"/>
      <c r="C51" s="196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33" x14ac:dyDescent="0.2">
      <c r="A52" s="262" t="s">
        <v>161</v>
      </c>
      <c r="B52" s="262"/>
      <c r="C52" s="263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33" x14ac:dyDescent="0.2">
      <c r="A53" s="264"/>
      <c r="B53" s="265"/>
      <c r="C53" s="266"/>
      <c r="D53" s="265"/>
      <c r="E53" s="265"/>
      <c r="F53" s="265"/>
      <c r="G53" s="267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G53" t="s">
        <v>162</v>
      </c>
    </row>
    <row r="54" spans="1:33" x14ac:dyDescent="0.2">
      <c r="A54" s="268"/>
      <c r="B54" s="269"/>
      <c r="C54" s="270"/>
      <c r="D54" s="269"/>
      <c r="E54" s="269"/>
      <c r="F54" s="269"/>
      <c r="G54" s="271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33" x14ac:dyDescent="0.2">
      <c r="A55" s="268"/>
      <c r="B55" s="269"/>
      <c r="C55" s="270"/>
      <c r="D55" s="269"/>
      <c r="E55" s="269"/>
      <c r="F55" s="269"/>
      <c r="G55" s="271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33" x14ac:dyDescent="0.2">
      <c r="A56" s="268"/>
      <c r="B56" s="269"/>
      <c r="C56" s="270"/>
      <c r="D56" s="269"/>
      <c r="E56" s="269"/>
      <c r="F56" s="269"/>
      <c r="G56" s="271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33" x14ac:dyDescent="0.2">
      <c r="A57" s="272"/>
      <c r="B57" s="273"/>
      <c r="C57" s="274"/>
      <c r="D57" s="273"/>
      <c r="E57" s="273"/>
      <c r="F57" s="273"/>
      <c r="G57" s="275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33" x14ac:dyDescent="0.2">
      <c r="A58" s="3"/>
      <c r="B58" s="4"/>
      <c r="C58" s="196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33" x14ac:dyDescent="0.2">
      <c r="C59" s="198"/>
      <c r="D59" s="10"/>
      <c r="AG59" t="s">
        <v>163</v>
      </c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53:G57"/>
    <mergeCell ref="A1:G1"/>
    <mergeCell ref="C2:G2"/>
    <mergeCell ref="C3:G3"/>
    <mergeCell ref="C4:G4"/>
    <mergeCell ref="A52:C5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'SO01 001 Pol'!Názvy_tisku</vt:lpstr>
      <vt:lpstr>oadresa</vt:lpstr>
      <vt:lpstr>Stavba!Objednatel</vt:lpstr>
      <vt:lpstr>Stavba!Objekt</vt:lpstr>
      <vt:lpstr>'SO01 001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Katarína Martincová</cp:lastModifiedBy>
  <cp:lastPrinted>2019-03-19T12:27:02Z</cp:lastPrinted>
  <dcterms:created xsi:type="dcterms:W3CDTF">2009-04-08T07:15:50Z</dcterms:created>
  <dcterms:modified xsi:type="dcterms:W3CDTF">2025-02-05T09:34:13Z</dcterms:modified>
</cp:coreProperties>
</file>